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Assumptions" sheetId="2" state="visible" r:id="rId4"/>
    <sheet name="Start-up Budget" sheetId="3" state="visible" r:id="rId5"/>
    <sheet name="Acquisition Options" sheetId="4" state="visible" r:id="rId6"/>
    <sheet name="Funding Plan" sheetId="5" state="visible" r:id="rId7"/>
    <sheet name="Sister Ventures" sheetId="6" state="visible" r:id="rId8"/>
    <sheet name="Source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<sst xmlns="http://schemas.openxmlformats.org/spreadsheetml/2006/main" count="286" uniqueCount="198">
  <si>
    <t xml:space="preserve">VALUE MASTERS ACADEMY — U.S. Food Platform: Start-up &amp; Funding Budget</t>
  </si>
  <si>
    <t xml:space="preserve">Prepared for: Randall Cox · Monogram Capital Partners   |   Prepared by: Value Masters Academy   |   17 October 2026</t>
  </si>
  <si>
    <t xml:space="preserve">Status: advisory draft, non-binding, confidential. Not legal, tax or investment advice.</t>
  </si>
  <si>
    <t xml:space="preserve">SCOPE</t>
  </si>
  <si>
    <t xml:space="preserve">1. Start-up Budget: 24 months for the U.S. platform (ABC Ventures / Ā Levantine / Ohanyan's / 5th Table, Meze Bar, Wellness Kitchen, Mediterranean Chef). Purchase and lease prices of plants are NOT included.</t>
  </si>
  <si>
    <t xml:space="preserve">2. Acquisition Options: Ohanyan's, Azusa and road-show targets — listed asking prices or TBD; choose which enter Tranche A.</t>
  </si>
  <si>
    <t xml:space="preserve">3. Funding Plan: uses by tranche (A = year 1 + chosen acquisitions; B = year 2, after gates) against sources; gap is calculated.</t>
  </si>
  <si>
    <t xml:space="preserve">4. Sister Ventures: Panayır Global, SFS/CHESNI, VMV Food Ventures and Plaza Alliance — funded separately, figures from their own VMA documents.</t>
  </si>
  <si>
    <t xml:space="preserve">LEGEND</t>
  </si>
  <si>
    <t xml:space="preserve">Blue text = hardcoded input · Black = formula · Green = link to another sheet · Yellow fill = cell you should fill in.</t>
  </si>
  <si>
    <t xml:space="preserve">Basis: A = VMA assumption (placeholder until quotes) · D = taken from a VMA document benchmark. All amounts US$ thousands.</t>
  </si>
  <si>
    <t xml:space="preserve">Most lines are VMA assumptions: replace them with counsel, contractor, OnQ and broker quotes before sharing externally.</t>
  </si>
  <si>
    <t xml:space="preserve">Assumption</t>
  </si>
  <si>
    <t xml:space="preserve">Value</t>
  </si>
  <si>
    <t xml:space="preserve">Note</t>
  </si>
  <si>
    <t xml:space="preserve">Contingency on start-up budget</t>
  </si>
  <si>
    <t xml:space="preserve">VMA assumption; CHESNI benchmark lines already exclude their own contingency</t>
  </si>
  <si>
    <t xml:space="preserve">US$ thousands</t>
  </si>
  <si>
    <t xml:space="preserve">Block</t>
  </si>
  <si>
    <t xml:space="preserve">Item</t>
  </si>
  <si>
    <t xml:space="preserve">Y1 low</t>
  </si>
  <si>
    <t xml:space="preserve">Y1 high</t>
  </si>
  <si>
    <t xml:space="preserve">Y2 low</t>
  </si>
  <si>
    <t xml:space="preserve">Y2 high</t>
  </si>
  <si>
    <t xml:space="preserve">24m low</t>
  </si>
  <si>
    <t xml:space="preserve">24m high</t>
  </si>
  <si>
    <t xml:space="preserve">Basis</t>
  </si>
  <si>
    <t xml:space="preserve">A</t>
  </si>
  <si>
    <t xml:space="preserve">Formation, legal and transaction</t>
  </si>
  <si>
    <t xml:space="preserve">Delaware formation: ABC Ventures Corp., A Levantine LLC; bylaws, stockholders' agreement, cap table</t>
  </si>
  <si>
    <t xml:space="preserve">Counsel quotes to replace</t>
  </si>
  <si>
    <t xml:space="preserve">U.S. and Turkish tax opinions (§351, outbound supports, transfer pricing)</t>
  </si>
  <si>
    <t xml:space="preserve">Ohanyan's transaction counsel (LOI, due diligence, definitive agreement)</t>
  </si>
  <si>
    <t xml:space="preserve">Financial (QoE), USDA/FSIS and environmental due diligence — Ohanyan's and Azusa</t>
  </si>
  <si>
    <t xml:space="preserve">Trademark searches and filings (Ā Levantine, 5th Table; US/TR/UK/HK)</t>
  </si>
  <si>
    <t xml:space="preserve">D</t>
  </si>
  <si>
    <t xml:space="preserve">CHESNI budget benchmark (registration line)</t>
  </si>
  <si>
    <t xml:space="preserve">California road show (5 days: travel, team, NDAs)</t>
  </si>
  <si>
    <t xml:space="preserve">Subtotal A</t>
  </si>
  <si>
    <t xml:space="preserve">B</t>
  </si>
  <si>
    <t xml:space="preserve">Production base (excl. purchase / lease price)</t>
  </si>
  <si>
    <t xml:space="preserve">USDA/FSIS re-activation and certification — Azusa</t>
  </si>
  <si>
    <t xml:space="preserve">Placeholder until consultant and contractor quotes</t>
  </si>
  <si>
    <t xml:space="preserve">Line conversion: meze cook–chill, seasoning/mixing, plant-based forming</t>
  </si>
  <si>
    <t xml:space="preserve">Initial raw-material and packaging inventory</t>
  </si>
  <si>
    <t xml:space="preserve">Food safety, QA lab, halal certification</t>
  </si>
  <si>
    <t xml:space="preserve">Bakery line (simit, pide, lahmacun) — Phase 2</t>
  </si>
  <si>
    <t xml:space="preserve">Subtotal B</t>
  </si>
  <si>
    <t xml:space="preserve">C</t>
  </si>
  <si>
    <t xml:space="preserve">Brand and consumer launch (Ā Levantine / Ohanyan's)</t>
  </si>
  <si>
    <t xml:space="preserve">Year 1 — LA flagship engine: brand foundation, content, PR, creators, community, experiences</t>
  </si>
  <si>
    <t xml:space="preserve">CHESNI 'LA full engine' Y1 benchmark, excl. its own 10% contingency</t>
  </si>
  <si>
    <t xml:space="preserve">Year 2 — LA consumer + SF/NY digital</t>
  </si>
  <si>
    <t xml:space="preserve">CHESNI Y2 benchmark, excl. its own 10% contingency</t>
  </si>
  <si>
    <t xml:space="preserve">Subtotal C</t>
  </si>
  <si>
    <t xml:space="preserve">Channel pilots and roll-out</t>
  </si>
  <si>
    <t xml:space="preserve">Meze Bar pilot: 4 in-store bars in one regional chain (fit-out)</t>
  </si>
  <si>
    <t xml:space="preserve">4 × $40–80K</t>
  </si>
  <si>
    <t xml:space="preserve">Meze Bar roll-out across the regional chain</t>
  </si>
  <si>
    <t xml:space="preserve">Refrigerated route (truck lease, driver, cold chain)</t>
  </si>
  <si>
    <t xml:space="preserve">Phygital Wellness Kitchen: 3 pilot units (OnQ hardware)</t>
  </si>
  <si>
    <t xml:space="preserve">3 × $75–150K placeholder until OnQ quote</t>
  </si>
  <si>
    <t xml:space="preserve">AI ordering and macro engine; software integration</t>
  </si>
  <si>
    <t xml:space="preserve">Wellness Kitchen roll-out (10–20 units, Phase 2)</t>
  </si>
  <si>
    <t xml:space="preserve">10–20 × $75–150K</t>
  </si>
  <si>
    <t xml:space="preserve">Permits, installation, host agreements</t>
  </si>
  <si>
    <t xml:space="preserve">First national retail listing (slotting, demos, promotion)</t>
  </si>
  <si>
    <t xml:space="preserve">FOODMatch evaluation (due diligence only; transaction excluded)</t>
  </si>
  <si>
    <t xml:space="preserve">Subtotal D</t>
  </si>
  <si>
    <t xml:space="preserve">E</t>
  </si>
  <si>
    <t xml:space="preserve">Mediterranean Chef</t>
  </si>
  <si>
    <t xml:space="preserve">Culinary director (salary and benefits)</t>
  </si>
  <si>
    <t xml:space="preserve">Signature-chef program (fees, content, recipes)</t>
  </si>
  <si>
    <t xml:space="preserve">CHESNI ambassador-chef benchmark</t>
  </si>
  <si>
    <t xml:space="preserve">Subtotal E</t>
  </si>
  <si>
    <t xml:space="preserve">F</t>
  </si>
  <si>
    <t xml:space="preserve">5th Table / Levantine Council (NGO)</t>
  </si>
  <si>
    <t xml:space="preserve">501(c)(3) formation, governance, standard drafting</t>
  </si>
  <si>
    <t xml:space="preserve">Founding symposium, academic board, first certification pilots</t>
  </si>
  <si>
    <t xml:space="preserve">Subtotal F</t>
  </si>
  <si>
    <t xml:space="preserve">G</t>
  </si>
  <si>
    <t xml:space="preserve">U.S. team and G&amp;A</t>
  </si>
  <si>
    <t xml:space="preserve">U.S. CEO / general manager</t>
  </si>
  <si>
    <t xml:space="preserve">COO / plant manager</t>
  </si>
  <si>
    <t xml:space="preserve">Finance controller</t>
  </si>
  <si>
    <t xml:space="preserve">Sales and category lead (retail, foodservice)</t>
  </si>
  <si>
    <t xml:space="preserve">Office, insurance, audit, IT</t>
  </si>
  <si>
    <t xml:space="preserve">Subtotal G</t>
  </si>
  <si>
    <t xml:space="preserve">H</t>
  </si>
  <si>
    <t xml:space="preserve">Working capital</t>
  </si>
  <si>
    <t xml:space="preserve">Receivables and inventory build</t>
  </si>
  <si>
    <t xml:space="preserve">Subtotal H</t>
  </si>
  <si>
    <t xml:space="preserve">Subtotal, all blocks</t>
  </si>
  <si>
    <t xml:space="preserve">Contingency</t>
  </si>
  <si>
    <t xml:space="preserve">TOTAL START-UP BUDGET (excl. acquisitions)</t>
  </si>
  <si>
    <t xml:space="preserve">US$ thousands — enter the amount you plan to fund in column D (yellow); it flows to the Funding Plan.</t>
  </si>
  <si>
    <t xml:space="preserve">Target</t>
  </si>
  <si>
    <t xml:space="preserve">Asking / indicative</t>
  </si>
  <si>
    <t xml:space="preserve">Status</t>
  </si>
  <si>
    <t xml:space="preserve">Amount in Tranche A</t>
  </si>
  <si>
    <t xml:space="preserve">Link</t>
  </si>
  <si>
    <t xml:space="preserve">Ohanyan's Inc., Fresno (anchor)</t>
  </si>
  <si>
    <t xml:space="preserve">TBD</t>
  </si>
  <si>
    <t xml:space="preserve">TBD — method: financial value + ≥50% strategic premium; price from the post-acquisition plan</t>
  </si>
  <si>
    <t xml:space="preserve">Azusa, 1120 W Foothill Blvd (benchmark)</t>
  </si>
  <si>
    <t xml:space="preserve">Price on request; sublease to Dec 2033, direct lease or purchase possible (CBRE)</t>
  </si>
  <si>
    <t xml:space="preserve">Fresno County raisin company (Case 1)</t>
  </si>
  <si>
    <t xml:space="preserve">Listed; reported cash flow $1.2M (to verify)</t>
  </si>
  <si>
    <t xml:space="preserve">https://www.bizquest.com/business-for-sale/raisin-dehydrator-packing-and-marketing-company/BW2470100</t>
  </si>
  <si>
    <t xml:space="preserve">USDA Italian producer, San Francisco</t>
  </si>
  <si>
    <t xml:space="preserve">Listed, incl. real estate</t>
  </si>
  <si>
    <t xml:space="preserve">https://dealstream.com/d/biz-sale/food-mfg/aehqwk</t>
  </si>
  <si>
    <t xml:space="preserve">Los Angeles USDA plant (small)</t>
  </si>
  <si>
    <t xml:space="preserve">Listed, incl. $950K real estate</t>
  </si>
  <si>
    <t xml:space="preserve">https://www.bizquest.com/business-for-sale/usda-food-processing-plant/BW2355064</t>
  </si>
  <si>
    <t xml:space="preserve">Sanger fresh hummus business</t>
  </si>
  <si>
    <t xml:space="preserve">Asset sale (OBO)</t>
  </si>
  <si>
    <t xml:space="preserve">https://www.bizquest.com/food-and-beverage-businesses-for-sale-in-sanger-ca</t>
  </si>
  <si>
    <t xml:space="preserve">Leprino Lemoore East (dairy)</t>
  </si>
  <si>
    <t xml:space="preserve">Closed; off-market approach</t>
  </si>
  <si>
    <t xml:space="preserve">https://hanfordsentinel.com/business/agriculture/leprino-s-lemoore-east-facility-set-to-close-in-2026/article_22b158c8-a2d6-11ef-959b-2b706df7bc43.html</t>
  </si>
  <si>
    <t xml:space="preserve">Amy's Kitchen, Santa Rosa (meze / ready meals)</t>
  </si>
  <si>
    <t xml:space="preserve">Phased closure; no sale announced</t>
  </si>
  <si>
    <t xml:space="preserve">https://www.fooddive.com/news/amys-kitchen-california-plant-close-layoffs-frozen-food/831019/</t>
  </si>
  <si>
    <t xml:space="preserve">Former Budweiser plant, Fairfield (optional)</t>
  </si>
  <si>
    <t xml:space="preserve">Closed Feb 2026; city seeking new use</t>
  </si>
  <si>
    <t xml:space="preserve">https://www.cbsnews.com/amp/sacramento/news/fairfield-budweiser-anheuser-busch-closing</t>
  </si>
  <si>
    <t xml:space="preserve">FOODMatch, New York (channel)</t>
  </si>
  <si>
    <t xml:space="preserve">Merger or acquisition under evaluation</t>
  </si>
  <si>
    <t xml:space="preserve">Acquisitions funded in Tranche A</t>
  </si>
  <si>
    <t xml:space="preserve">Example: to fund the Sanger hummus business, enter 625 in its column-D cell.</t>
  </si>
  <si>
    <t xml:space="preserve">Asking prices are from listings and must be confirmed with brokers; Riverside (~$62.6M asking) was removed from the agenda.</t>
  </si>
  <si>
    <t xml:space="preserve">USES</t>
  </si>
  <si>
    <t xml:space="preserve">Low</t>
  </si>
  <si>
    <t xml:space="preserve">High</t>
  </si>
  <si>
    <t xml:space="preserve">Tranche A — start-up year 1</t>
  </si>
  <si>
    <t xml:space="preserve">Formation, production base, Y1 launch, pilots, team</t>
  </si>
  <si>
    <t xml:space="preserve">Tranche A — acquisitions chosen</t>
  </si>
  <si>
    <t xml:space="preserve">From Acquisition Options; Ohanyan's and Azusa prices still TBD</t>
  </si>
  <si>
    <t xml:space="preserve">Tranche A — total uses</t>
  </si>
  <si>
    <t xml:space="preserve">Tranche B — year 2 (released after gates)</t>
  </si>
  <si>
    <t xml:space="preserve">Roll-outs, national listing, bakery, Y2 engine</t>
  </si>
  <si>
    <t xml:space="preserve">TOTAL USES, 24 months</t>
  </si>
  <si>
    <t xml:space="preserve">SOURCES (enter amounts in yellow cells)</t>
  </si>
  <si>
    <t xml:space="preserve">Source</t>
  </si>
  <si>
    <t xml:space="preserve">Tranche</t>
  </si>
  <si>
    <t xml:space="preserve">Amount</t>
  </si>
  <si>
    <t xml:space="preserve">MSY via his Turkish company (TurCo) — equity</t>
  </si>
  <si>
    <t xml:space="preserve">80% holder at ABC Ventures formation; seeking Turkish outbound-investment supports</t>
  </si>
  <si>
    <t xml:space="preserve">A Level Alliances — in-kind services (20%)</t>
  </si>
  <si>
    <t xml:space="preserve">Non-cash: equity for services; no cash contribution</t>
  </si>
  <si>
    <t xml:space="preserve">VMV Food Venture Fund I — country partner</t>
  </si>
  <si>
    <t xml:space="preserve">Documented: partner commits $2M setup + year-1 capital to the 50/50 VMV vehicle (asset / property side) — enter here only if VMV holds Azusa or another plant</t>
  </si>
  <si>
    <t xml:space="preserve">Funding Partner (code name)</t>
  </si>
  <si>
    <t xml:space="preserve">Turkish export supports (Turkey-made exports only)</t>
  </si>
  <si>
    <t xml:space="preserve">Reimbursed 6–12 months after spend, in TL; capped at half of exports</t>
  </si>
  <si>
    <t xml:space="preserve">Türk Eximbank pre-shipment credit</t>
  </si>
  <si>
    <t xml:space="preserve">Loan, not grant; for Turkish-sourced inventory</t>
  </si>
  <si>
    <t xml:space="preserve">U.S. asset / equipment financing</t>
  </si>
  <si>
    <t xml:space="preserve">To be explored for property and lines</t>
  </si>
  <si>
    <t xml:space="preserve">Monogram Capital Partners — lead (after gates)</t>
  </si>
  <si>
    <t xml:space="preserve">Criteria: ~$5M–250M+ revenue companies; up to $50M+ equity</t>
  </si>
  <si>
    <t xml:space="preserve">Co-investors / strategic partner</t>
  </si>
  <si>
    <t xml:space="preserve">Sources committed — Tranche A</t>
  </si>
  <si>
    <t xml:space="preserve">Sources committed — Tranche B</t>
  </si>
  <si>
    <t xml:space="preserve">FUNDING GAP</t>
  </si>
  <si>
    <t xml:space="preserve">Tranche A gap (uses − sources)</t>
  </si>
  <si>
    <t xml:space="preserve">Tranche B gap (uses − sources)</t>
  </si>
  <si>
    <t xml:space="preserve">Tranche C (scale: second plant, national distribution, seal licensing) is sized at the Phase 2 gate and is not budgeted here.</t>
  </si>
  <si>
    <t xml:space="preserve">The VMV $2M sits in the asset/property vehicle; count it against Tranche A only if VMV holds Azusa or another plant.</t>
  </si>
  <si>
    <t xml:space="preserve">Venture</t>
  </si>
  <si>
    <t xml:space="preserve">Funding figures (from its own VMA document)</t>
  </si>
  <si>
    <t xml:space="preserve">Funded</t>
  </si>
  <si>
    <t xml:space="preserve">Panayır Global (five-city phygital plan v3)</t>
  </si>
  <si>
    <t xml:space="preserve">Peak cumulative cash need ~$14.7M in Year 3 (pessimistic $17.3M, optimistic $12.2M); 5-year capex $23.5M; three tranches ~$3–4M / $4–5M / $6–7M</t>
  </si>
  <si>
    <t xml:space="preserve">Separately — not in the U.S. platform total</t>
  </si>
  <si>
    <t xml:space="preserve">SFS / CHESNI (LA flagship + HK B2B)</t>
  </si>
  <si>
    <t xml:space="preserve">24-month equity need ~$2.4–3.7M (base); ~$2.1–3.3M after Turkish supports; EverFree anchor commitment $0.3M</t>
  </si>
  <si>
    <t xml:space="preserve">Value Masters Venture — Food Venture Fund I</t>
  </si>
  <si>
    <t xml:space="preserve">Country partner: $2M setup + year-1 capital; signing fee $250K at signing + $250K at first transaction (paid to VMV)</t>
  </si>
  <si>
    <t xml:space="preserve">Plaza Alliance (lounge kitchens, within Panayır Global)</t>
  </si>
  <si>
    <t xml:space="preserve">Kitchen investment ~$250K per lounge (Panayır share); Plaza Premium not approached</t>
  </si>
  <si>
    <t xml:space="preserve">These figures are VMA projections and assumptions from each venture's own report; see Sources.</t>
  </si>
  <si>
    <t xml:space="preserve">Link (internal documents need Drive sharing)</t>
  </si>
  <si>
    <t xml:space="preserve">CHESNI — Hikâyeyi Taşıyan Motor (VMA, 30 Sep 2026)</t>
  </si>
  <si>
    <t xml:space="preserve">https://docs.google.com/document/d/1nt7eg4Qil13_IPsTV0wMGDLuHMZ7OwU5AYrKzqPitjc/edit</t>
  </si>
  <si>
    <t xml:space="preserve">Açılış ve Atılım — Türkiye destekleri (VMA, 30 Sep 2026)</t>
  </si>
  <si>
    <t xml:space="preserve">https://docs.google.com/document/d/1bM5tif-uMRbOdtw0aJFF9iUmZ1_CuQCjpbxPDkK9Zas/edit</t>
  </si>
  <si>
    <t xml:space="preserve">Panayır Global — Phygital Growth Plan v3 (VMA, 30 Sep 2026)</t>
  </si>
  <si>
    <t xml:space="preserve">https://docs.google.com/document/d/1Ytu0nFPd3Q9VW6yng_BjMQAxPccZmYnovSDymJMPz6c/edit</t>
  </si>
  <si>
    <t xml:space="preserve">Panayır Global — Plaza Alliance P&amp;L (Appendix H)</t>
  </si>
  <si>
    <t xml:space="preserve">https://docs.google.com/document/d/1ghRw9Se7uR5YV35Yh0McMTmsyrsLr1xXWJg7TvMn5oQ/edit</t>
  </si>
  <si>
    <t xml:space="preserve">ABC Ventures — Road Show 5-day plan v5 (29 Sep 2026)</t>
  </si>
  <si>
    <t xml:space="preserve">https://docs.google.com/document/d/17AckOiY0Em_dcHNgHsQ8Sp6k5HLYkYr2nXScZyxHSks/edit</t>
  </si>
  <si>
    <t xml:space="preserve">Akdeniz Bar — AI Akıllı Mutfak iş planı (Oct 2026)</t>
  </si>
  <si>
    <t xml:space="preserve">https://docs.google.com/document/d/1ZJO0SuEhtAJTwusn0qZUrAiwogxqSF4L1fTsgR-S9pA/edit</t>
  </si>
  <si>
    <t xml:space="preserve">Monogram Capital Partners — criteria</t>
  </si>
  <si>
    <t xml:space="preserve">https://monogramcapital.com/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</si>
</sst>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\$#,##0;&quot;($&quot;#,##0\)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8000"/>
      <name val="Arial"/>
      <family val="0"/>
      <charset val="1"/>
    </font>
    <font>
      <u val="single"/>
      <sz val="11"/>
      <color rgb="FF2336A8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00B3D"/>
        <bgColor rgb="FF000000"/>
      </patternFill>
    </fill>
    <fill>
      <patternFill patternType="solid">
        <fgColor rgb="FFFFFF00"/>
        <bgColor rgb="FFCCFF00"/>
      </patternFill>
    </fill>
    <fill>
      <patternFill patternType="solid">
        <fgColor rgb="FFEEF0F8"/>
        <bgColor rgb="FFDFE2EE"/>
      </patternFill>
    </fill>
    <fill>
      <patternFill patternType="solid">
        <fgColor rgb="FFCC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FE2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B3D"/>
      <rgbColor rgb="FF808000"/>
      <rgbColor rgb="FF800080"/>
      <rgbColor rgb="FF008080"/>
      <rgbColor rgb="FFC0C0C0"/>
      <rgbColor rgb="FF808080"/>
      <rgbColor rgb="FF9999FF"/>
      <rgbColor rgb="FF993366"/>
      <rgbColor rgb="FFEEF0F8"/>
      <rgbColor rgb="FFCCFFFF"/>
      <rgbColor rgb="FF660066"/>
      <rgbColor rgb="FFFF8080"/>
      <rgbColor rgb="FF0066CC"/>
      <rgbColor rgb="FFDFE2EE"/>
      <rgbColor rgb="FF000080"/>
      <rgbColor rgb="FFFF00FF"/>
      <rgbColor rgb="FFCC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336A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bizquest.com/business-for-sale/raisin-dehydrator-packing-and-marketing-company/BW2470100" TargetMode="External"/><Relationship Id="rId2" Type="http://schemas.openxmlformats.org/officeDocument/2006/relationships/hyperlink" Target="https://dealstream.com/d/biz-sale/food-mfg/aehqwk" TargetMode="External"/><Relationship Id="rId3" Type="http://schemas.openxmlformats.org/officeDocument/2006/relationships/hyperlink" Target="https://www.bizquest.com/business-for-sale/usda-food-processing-plant/BW2355064" TargetMode="External"/><Relationship Id="rId4" Type="http://schemas.openxmlformats.org/officeDocument/2006/relationships/hyperlink" Target="https://www.bizquest.com/food-and-beverage-businesses-for-sale-in-sanger-ca" TargetMode="External"/><Relationship Id="rId5" Type="http://schemas.openxmlformats.org/officeDocument/2006/relationships/hyperlink" Target="https://hanfordsentinel.com/business/agriculture/leprino-s-lemoore-east-facility-set-to-close-in-2026/article_22b158c8-a2d6-11ef-959b-2b706df7bc43.html" TargetMode="External"/><Relationship Id="rId6" Type="http://schemas.openxmlformats.org/officeDocument/2006/relationships/hyperlink" Target="https://www.fooddive.com/news/amys-kitchen-california-plant-close-layoffs-frozen-food/831019/" TargetMode="External"/><Relationship Id="rId7" Type="http://schemas.openxmlformats.org/officeDocument/2006/relationships/hyperlink" Target="https://www.cbsnews.com/amp/sacramento/news/fairfield-budweiser-anheuser-busch-closing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docs.google.com/document/d/1nt7eg4Qil13_IPsTV0wMGDLuHMZ7OwU5AYrKzqPitjc/edit" TargetMode="External"/><Relationship Id="rId2" Type="http://schemas.openxmlformats.org/officeDocument/2006/relationships/hyperlink" Target="https://docs.google.com/document/d/1bM5tif-uMRbOdtw0aJFF9iUmZ1_CuQCjpbxPDkK9Zas/edit" TargetMode="External"/><Relationship Id="rId3" Type="http://schemas.openxmlformats.org/officeDocument/2006/relationships/hyperlink" Target="https://docs.google.com/document/d/1Ytu0nFPd3Q9VW6yng_BjMQAxPccZmYnovSDymJMPz6c/edit" TargetMode="External"/><Relationship Id="rId4" Type="http://schemas.openxmlformats.org/officeDocument/2006/relationships/hyperlink" Target="https://docs.google.com/document/d/1ghRw9Se7uR5YV35Yh0McMTmsyrsLr1xXWJg7TvMn5oQ/edit" TargetMode="External"/><Relationship Id="rId5" Type="http://schemas.openxmlformats.org/officeDocument/2006/relationships/hyperlink" Target="https://docs.google.com/document/d/17AckOiY0Em_dcHNgHsQ8Sp6k5HLYkYr2nXScZyxHSks/edit" TargetMode="External"/><Relationship Id="rId6" Type="http://schemas.openxmlformats.org/officeDocument/2006/relationships/hyperlink" Target="https://docs.google.com/document/d/1ZJO0SuEhtAJTwusn0qZUrAiwogxqSF4L1fTsgR-S9pA/edit" TargetMode="External"/><Relationship Id="rId7" Type="http://schemas.openxmlformats.org/officeDocument/2006/relationships/hyperlink" Target="https://monogramcapital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3" t="s">
        <v>3</v>
      </c>
    </row>
    <row r="6" customFormat="false" ht="23.8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2"/>
    <col collapsed="false" customWidth="true" hidden="false" outlineLevel="0" max="3" min="3" style="0" width="80"/>
  </cols>
  <sheetData>
    <row r="1" customFormat="false" ht="15" hidden="false" customHeight="false" outlineLevel="0" collapsed="false">
      <c r="A1" s="4" t="s">
        <v>12</v>
      </c>
      <c r="B1" s="4" t="s">
        <v>13</v>
      </c>
      <c r="C1" s="4" t="s">
        <v>14</v>
      </c>
    </row>
    <row r="2" customFormat="false" ht="15" hidden="false" customHeight="false" outlineLevel="0" collapsed="false">
      <c r="A2" s="5" t="s">
        <v>15</v>
      </c>
      <c r="B2" s="6" t="n">
        <v>0.1</v>
      </c>
      <c r="C2" s="5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70"/>
    <col collapsed="false" customWidth="true" hidden="false" outlineLevel="0" max="6" min="3" style="0" width="11"/>
    <col collapsed="false" customWidth="true" hidden="false" outlineLevel="0" max="8" min="7" style="0" width="12"/>
    <col collapsed="false" customWidth="true" hidden="false" outlineLevel="0" max="9" min="9" style="0" width="8"/>
    <col collapsed="false" customWidth="true" hidden="false" outlineLevel="0" max="10" min="10" style="0" width="60"/>
  </cols>
  <sheetData>
    <row r="1" customFormat="false" ht="15" hidden="false" customHeight="false" outlineLevel="0" collapsed="false">
      <c r="A1" s="7" t="s">
        <v>17</v>
      </c>
    </row>
    <row r="2" customFormat="false" ht="15" hidden="false" customHeight="false" outlineLevel="0" collapsed="false">
      <c r="A2" s="8" t="s">
        <v>18</v>
      </c>
      <c r="B2" s="8" t="s">
        <v>19</v>
      </c>
      <c r="C2" s="8" t="s">
        <v>20</v>
      </c>
      <c r="D2" s="8" t="s">
        <v>21</v>
      </c>
      <c r="E2" s="8" t="s">
        <v>22</v>
      </c>
      <c r="F2" s="8" t="s">
        <v>23</v>
      </c>
      <c r="G2" s="8" t="s">
        <v>24</v>
      </c>
      <c r="H2" s="8" t="s">
        <v>25</v>
      </c>
      <c r="I2" s="8" t="s">
        <v>26</v>
      </c>
      <c r="J2" s="8" t="s">
        <v>14</v>
      </c>
    </row>
    <row r="3" customFormat="false" ht="15" hidden="false" customHeight="false" outlineLevel="0" collapsed="false">
      <c r="A3" s="9" t="s">
        <v>27</v>
      </c>
      <c r="B3" s="9" t="s">
        <v>28</v>
      </c>
      <c r="C3" s="10"/>
      <c r="D3" s="10"/>
      <c r="E3" s="10"/>
      <c r="F3" s="10"/>
      <c r="G3" s="10"/>
      <c r="H3" s="10"/>
      <c r="I3" s="10"/>
      <c r="J3" s="10"/>
    </row>
    <row r="4" customFormat="false" ht="15" hidden="false" customHeight="false" outlineLevel="0" collapsed="false">
      <c r="A4" s="11" t="s">
        <v>27</v>
      </c>
      <c r="B4" s="11" t="s">
        <v>29</v>
      </c>
      <c r="C4" s="12" t="n">
        <v>40</v>
      </c>
      <c r="D4" s="12" t="n">
        <v>80</v>
      </c>
      <c r="E4" s="12" t="n">
        <v>10</v>
      </c>
      <c r="F4" s="12" t="n">
        <v>20</v>
      </c>
      <c r="G4" s="13" t="n">
        <f aca="false">C4+E4</f>
        <v>50</v>
      </c>
      <c r="H4" s="13" t="n">
        <f aca="false">D4+F4</f>
        <v>100</v>
      </c>
      <c r="I4" s="11" t="s">
        <v>27</v>
      </c>
      <c r="J4" s="11" t="s">
        <v>30</v>
      </c>
    </row>
    <row r="5" customFormat="false" ht="15" hidden="false" customHeight="false" outlineLevel="0" collapsed="false">
      <c r="A5" s="11" t="s">
        <v>27</v>
      </c>
      <c r="B5" s="11" t="s">
        <v>31</v>
      </c>
      <c r="C5" s="12" t="n">
        <v>30</v>
      </c>
      <c r="D5" s="12" t="n">
        <v>60</v>
      </c>
      <c r="E5" s="12" t="n">
        <v>10</v>
      </c>
      <c r="F5" s="12" t="n">
        <v>20</v>
      </c>
      <c r="G5" s="13" t="n">
        <f aca="false">C5+E5</f>
        <v>40</v>
      </c>
      <c r="H5" s="13" t="n">
        <f aca="false">D5+F5</f>
        <v>80</v>
      </c>
      <c r="I5" s="11" t="s">
        <v>27</v>
      </c>
      <c r="J5" s="11"/>
    </row>
    <row r="6" customFormat="false" ht="15" hidden="false" customHeight="false" outlineLevel="0" collapsed="false">
      <c r="A6" s="11" t="s">
        <v>27</v>
      </c>
      <c r="B6" s="11" t="s">
        <v>32</v>
      </c>
      <c r="C6" s="12" t="n">
        <v>120</v>
      </c>
      <c r="D6" s="12" t="n">
        <v>250</v>
      </c>
      <c r="E6" s="12" t="n">
        <v>20</v>
      </c>
      <c r="F6" s="12" t="n">
        <v>40</v>
      </c>
      <c r="G6" s="13" t="n">
        <f aca="false">C6+E6</f>
        <v>140</v>
      </c>
      <c r="H6" s="13" t="n">
        <f aca="false">D6+F6</f>
        <v>290</v>
      </c>
      <c r="I6" s="11" t="s">
        <v>27</v>
      </c>
      <c r="J6" s="11"/>
    </row>
    <row r="7" customFormat="false" ht="15" hidden="false" customHeight="false" outlineLevel="0" collapsed="false">
      <c r="A7" s="11" t="s">
        <v>27</v>
      </c>
      <c r="B7" s="11" t="s">
        <v>33</v>
      </c>
      <c r="C7" s="12" t="n">
        <v>80</v>
      </c>
      <c r="D7" s="12" t="n">
        <v>150</v>
      </c>
      <c r="E7" s="12" t="n">
        <v>0</v>
      </c>
      <c r="F7" s="12" t="n">
        <v>0</v>
      </c>
      <c r="G7" s="13" t="n">
        <f aca="false">C7+E7</f>
        <v>80</v>
      </c>
      <c r="H7" s="13" t="n">
        <f aca="false">D7+F7</f>
        <v>150</v>
      </c>
      <c r="I7" s="11" t="s">
        <v>27</v>
      </c>
      <c r="J7" s="11"/>
    </row>
    <row r="8" customFormat="false" ht="15" hidden="false" customHeight="false" outlineLevel="0" collapsed="false">
      <c r="A8" s="11" t="s">
        <v>27</v>
      </c>
      <c r="B8" s="11" t="s">
        <v>34</v>
      </c>
      <c r="C8" s="12" t="n">
        <v>30</v>
      </c>
      <c r="D8" s="12" t="n">
        <v>50</v>
      </c>
      <c r="E8" s="12" t="n">
        <v>5</v>
      </c>
      <c r="F8" s="12" t="n">
        <v>10</v>
      </c>
      <c r="G8" s="13" t="n">
        <f aca="false">C8+E8</f>
        <v>35</v>
      </c>
      <c r="H8" s="13" t="n">
        <f aca="false">D8+F8</f>
        <v>60</v>
      </c>
      <c r="I8" s="11" t="s">
        <v>35</v>
      </c>
      <c r="J8" s="11" t="s">
        <v>36</v>
      </c>
    </row>
    <row r="9" customFormat="false" ht="15" hidden="false" customHeight="false" outlineLevel="0" collapsed="false">
      <c r="A9" s="11" t="s">
        <v>27</v>
      </c>
      <c r="B9" s="11" t="s">
        <v>37</v>
      </c>
      <c r="C9" s="12" t="n">
        <v>15</v>
      </c>
      <c r="D9" s="12" t="n">
        <v>30</v>
      </c>
      <c r="E9" s="12" t="n">
        <v>0</v>
      </c>
      <c r="F9" s="12" t="n">
        <v>0</v>
      </c>
      <c r="G9" s="13" t="n">
        <f aca="false">C9+E9</f>
        <v>15</v>
      </c>
      <c r="H9" s="13" t="n">
        <f aca="false">D9+F9</f>
        <v>30</v>
      </c>
      <c r="I9" s="11" t="s">
        <v>27</v>
      </c>
      <c r="J9" s="11"/>
    </row>
    <row r="10" customFormat="false" ht="15" hidden="false" customHeight="false" outlineLevel="0" collapsed="false">
      <c r="B10" s="14" t="s">
        <v>38</v>
      </c>
      <c r="C10" s="15" t="n">
        <f aca="false">SUM(C4:C9)</f>
        <v>315</v>
      </c>
      <c r="D10" s="15" t="n">
        <f aca="false">SUM(D4:D9)</f>
        <v>620</v>
      </c>
      <c r="E10" s="15" t="n">
        <f aca="false">SUM(E4:E9)</f>
        <v>45</v>
      </c>
      <c r="F10" s="15" t="n">
        <f aca="false">SUM(F4:F9)</f>
        <v>90</v>
      </c>
      <c r="G10" s="15" t="n">
        <f aca="false">SUM(G4:G9)</f>
        <v>360</v>
      </c>
      <c r="H10" s="15" t="n">
        <f aca="false">SUM(H4:H9)</f>
        <v>710</v>
      </c>
    </row>
    <row r="12" customFormat="false" ht="15" hidden="false" customHeight="false" outlineLevel="0" collapsed="false">
      <c r="A12" s="9" t="s">
        <v>39</v>
      </c>
      <c r="B12" s="9" t="s">
        <v>40</v>
      </c>
      <c r="C12" s="10"/>
      <c r="D12" s="10"/>
      <c r="E12" s="10"/>
      <c r="F12" s="10"/>
      <c r="G12" s="10"/>
      <c r="H12" s="10"/>
      <c r="I12" s="10"/>
      <c r="J12" s="10"/>
    </row>
    <row r="13" customFormat="false" ht="15" hidden="false" customHeight="false" outlineLevel="0" collapsed="false">
      <c r="A13" s="11" t="s">
        <v>39</v>
      </c>
      <c r="B13" s="11" t="s">
        <v>41</v>
      </c>
      <c r="C13" s="12" t="n">
        <v>250</v>
      </c>
      <c r="D13" s="12" t="n">
        <v>750</v>
      </c>
      <c r="E13" s="12" t="n">
        <v>0</v>
      </c>
      <c r="F13" s="12" t="n">
        <v>0</v>
      </c>
      <c r="G13" s="13" t="n">
        <f aca="false">C13+E13</f>
        <v>250</v>
      </c>
      <c r="H13" s="13" t="n">
        <f aca="false">D13+F13</f>
        <v>750</v>
      </c>
      <c r="I13" s="11" t="s">
        <v>27</v>
      </c>
      <c r="J13" s="11" t="s">
        <v>42</v>
      </c>
    </row>
    <row r="14" customFormat="false" ht="15" hidden="false" customHeight="false" outlineLevel="0" collapsed="false">
      <c r="A14" s="11" t="s">
        <v>39</v>
      </c>
      <c r="B14" s="11" t="s">
        <v>43</v>
      </c>
      <c r="C14" s="12" t="n">
        <v>500</v>
      </c>
      <c r="D14" s="12" t="n">
        <v>1500</v>
      </c>
      <c r="E14" s="12" t="n">
        <v>250</v>
      </c>
      <c r="F14" s="12" t="n">
        <v>750</v>
      </c>
      <c r="G14" s="13" t="n">
        <f aca="false">C14+E14</f>
        <v>750</v>
      </c>
      <c r="H14" s="13" t="n">
        <f aca="false">D14+F14</f>
        <v>2250</v>
      </c>
      <c r="I14" s="11" t="s">
        <v>27</v>
      </c>
      <c r="J14" s="11"/>
    </row>
    <row r="15" customFormat="false" ht="15" hidden="false" customHeight="false" outlineLevel="0" collapsed="false">
      <c r="A15" s="11" t="s">
        <v>39</v>
      </c>
      <c r="B15" s="11" t="s">
        <v>44</v>
      </c>
      <c r="C15" s="12" t="n">
        <v>150</v>
      </c>
      <c r="D15" s="12" t="n">
        <v>300</v>
      </c>
      <c r="E15" s="12" t="n">
        <v>0</v>
      </c>
      <c r="F15" s="12" t="n">
        <v>0</v>
      </c>
      <c r="G15" s="13" t="n">
        <f aca="false">C15+E15</f>
        <v>150</v>
      </c>
      <c r="H15" s="13" t="n">
        <f aca="false">D15+F15</f>
        <v>300</v>
      </c>
      <c r="I15" s="11" t="s">
        <v>27</v>
      </c>
      <c r="J15" s="11"/>
    </row>
    <row r="16" customFormat="false" ht="15" hidden="false" customHeight="false" outlineLevel="0" collapsed="false">
      <c r="A16" s="11" t="s">
        <v>39</v>
      </c>
      <c r="B16" s="11" t="s">
        <v>45</v>
      </c>
      <c r="C16" s="12" t="n">
        <v>40</v>
      </c>
      <c r="D16" s="12" t="n">
        <v>80</v>
      </c>
      <c r="E16" s="12" t="n">
        <v>30</v>
      </c>
      <c r="F16" s="12" t="n">
        <v>60</v>
      </c>
      <c r="G16" s="13" t="n">
        <f aca="false">C16+E16</f>
        <v>70</v>
      </c>
      <c r="H16" s="13" t="n">
        <f aca="false">D16+F16</f>
        <v>140</v>
      </c>
      <c r="I16" s="11" t="s">
        <v>27</v>
      </c>
      <c r="J16" s="11"/>
    </row>
    <row r="17" customFormat="false" ht="15" hidden="false" customHeight="false" outlineLevel="0" collapsed="false">
      <c r="A17" s="11" t="s">
        <v>39</v>
      </c>
      <c r="B17" s="11" t="s">
        <v>46</v>
      </c>
      <c r="C17" s="12" t="n">
        <v>0</v>
      </c>
      <c r="D17" s="12" t="n">
        <v>0</v>
      </c>
      <c r="E17" s="12" t="n">
        <v>300</v>
      </c>
      <c r="F17" s="12" t="n">
        <v>800</v>
      </c>
      <c r="G17" s="13" t="n">
        <f aca="false">C17+E17</f>
        <v>300</v>
      </c>
      <c r="H17" s="13" t="n">
        <f aca="false">D17+F17</f>
        <v>800</v>
      </c>
      <c r="I17" s="11" t="s">
        <v>27</v>
      </c>
      <c r="J17" s="11"/>
    </row>
    <row r="18" customFormat="false" ht="15" hidden="false" customHeight="false" outlineLevel="0" collapsed="false">
      <c r="B18" s="14" t="s">
        <v>47</v>
      </c>
      <c r="C18" s="15" t="n">
        <f aca="false">SUM(C13:C17)</f>
        <v>940</v>
      </c>
      <c r="D18" s="15" t="n">
        <f aca="false">SUM(D13:D17)</f>
        <v>2630</v>
      </c>
      <c r="E18" s="15" t="n">
        <f aca="false">SUM(E13:E17)</f>
        <v>580</v>
      </c>
      <c r="F18" s="15" t="n">
        <f aca="false">SUM(F13:F17)</f>
        <v>1610</v>
      </c>
      <c r="G18" s="15" t="n">
        <f aca="false">SUM(G13:G17)</f>
        <v>1520</v>
      </c>
      <c r="H18" s="15" t="n">
        <f aca="false">SUM(H13:H17)</f>
        <v>4240</v>
      </c>
    </row>
    <row r="20" customFormat="false" ht="15" hidden="false" customHeight="false" outlineLevel="0" collapsed="false">
      <c r="A20" s="9" t="s">
        <v>48</v>
      </c>
      <c r="B20" s="9" t="s">
        <v>49</v>
      </c>
      <c r="C20" s="10"/>
      <c r="D20" s="10"/>
      <c r="E20" s="10"/>
      <c r="F20" s="10"/>
      <c r="G20" s="10"/>
      <c r="H20" s="10"/>
      <c r="I20" s="10"/>
      <c r="J20" s="10"/>
    </row>
    <row r="21" customFormat="false" ht="15" hidden="false" customHeight="false" outlineLevel="0" collapsed="false">
      <c r="A21" s="11" t="s">
        <v>48</v>
      </c>
      <c r="B21" s="11" t="s">
        <v>50</v>
      </c>
      <c r="C21" s="12" t="n">
        <v>837</v>
      </c>
      <c r="D21" s="12" t="n">
        <v>1344</v>
      </c>
      <c r="E21" s="12" t="n">
        <v>0</v>
      </c>
      <c r="F21" s="12" t="n">
        <v>0</v>
      </c>
      <c r="G21" s="13" t="n">
        <f aca="false">C21+E21</f>
        <v>837</v>
      </c>
      <c r="H21" s="13" t="n">
        <f aca="false">D21+F21</f>
        <v>1344</v>
      </c>
      <c r="I21" s="11" t="s">
        <v>35</v>
      </c>
      <c r="J21" s="11" t="s">
        <v>51</v>
      </c>
    </row>
    <row r="22" customFormat="false" ht="15" hidden="false" customHeight="false" outlineLevel="0" collapsed="false">
      <c r="A22" s="11" t="s">
        <v>48</v>
      </c>
      <c r="B22" s="11" t="s">
        <v>52</v>
      </c>
      <c r="C22" s="12" t="n">
        <v>0</v>
      </c>
      <c r="D22" s="12" t="n">
        <v>0</v>
      </c>
      <c r="E22" s="12" t="n">
        <v>1257</v>
      </c>
      <c r="F22" s="12" t="n">
        <v>1888</v>
      </c>
      <c r="G22" s="13" t="n">
        <f aca="false">C22+E22</f>
        <v>1257</v>
      </c>
      <c r="H22" s="13" t="n">
        <f aca="false">D22+F22</f>
        <v>1888</v>
      </c>
      <c r="I22" s="11" t="s">
        <v>35</v>
      </c>
      <c r="J22" s="11" t="s">
        <v>53</v>
      </c>
    </row>
    <row r="23" customFormat="false" ht="15" hidden="false" customHeight="false" outlineLevel="0" collapsed="false">
      <c r="B23" s="14" t="s">
        <v>54</v>
      </c>
      <c r="C23" s="15" t="n">
        <f aca="false">SUM(C21:C22)</f>
        <v>837</v>
      </c>
      <c r="D23" s="15" t="n">
        <f aca="false">SUM(D21:D22)</f>
        <v>1344</v>
      </c>
      <c r="E23" s="15" t="n">
        <f aca="false">SUM(E21:E22)</f>
        <v>1257</v>
      </c>
      <c r="F23" s="15" t="n">
        <f aca="false">SUM(F21:F22)</f>
        <v>1888</v>
      </c>
      <c r="G23" s="15" t="n">
        <f aca="false">SUM(G21:G22)</f>
        <v>2094</v>
      </c>
      <c r="H23" s="15" t="n">
        <f aca="false">SUM(H21:H22)</f>
        <v>3232</v>
      </c>
    </row>
    <row r="25" customFormat="false" ht="15" hidden="false" customHeight="false" outlineLevel="0" collapsed="false">
      <c r="A25" s="9" t="s">
        <v>35</v>
      </c>
      <c r="B25" s="9" t="s">
        <v>55</v>
      </c>
      <c r="C25" s="10"/>
      <c r="D25" s="10"/>
      <c r="E25" s="10"/>
      <c r="F25" s="10"/>
      <c r="G25" s="10"/>
      <c r="H25" s="10"/>
      <c r="I25" s="10"/>
      <c r="J25" s="10"/>
    </row>
    <row r="26" customFormat="false" ht="15" hidden="false" customHeight="false" outlineLevel="0" collapsed="false">
      <c r="A26" s="11" t="s">
        <v>35</v>
      </c>
      <c r="B26" s="11" t="s">
        <v>56</v>
      </c>
      <c r="C26" s="12" t="n">
        <v>160</v>
      </c>
      <c r="D26" s="12" t="n">
        <v>320</v>
      </c>
      <c r="E26" s="12" t="n">
        <v>0</v>
      </c>
      <c r="F26" s="12" t="n">
        <v>0</v>
      </c>
      <c r="G26" s="13" t="n">
        <f aca="false">C26+E26</f>
        <v>160</v>
      </c>
      <c r="H26" s="13" t="n">
        <f aca="false">D26+F26</f>
        <v>320</v>
      </c>
      <c r="I26" s="11" t="s">
        <v>27</v>
      </c>
      <c r="J26" s="11" t="s">
        <v>57</v>
      </c>
    </row>
    <row r="27" customFormat="false" ht="15" hidden="false" customHeight="false" outlineLevel="0" collapsed="false">
      <c r="A27" s="11" t="s">
        <v>35</v>
      </c>
      <c r="B27" s="11" t="s">
        <v>58</v>
      </c>
      <c r="C27" s="12" t="n">
        <v>0</v>
      </c>
      <c r="D27" s="12" t="n">
        <v>0</v>
      </c>
      <c r="E27" s="12" t="n">
        <v>400</v>
      </c>
      <c r="F27" s="12" t="n">
        <v>1000</v>
      </c>
      <c r="G27" s="13" t="n">
        <f aca="false">C27+E27</f>
        <v>400</v>
      </c>
      <c r="H27" s="13" t="n">
        <f aca="false">D27+F27</f>
        <v>1000</v>
      </c>
      <c r="I27" s="11" t="s">
        <v>27</v>
      </c>
      <c r="J27" s="11"/>
    </row>
    <row r="28" customFormat="false" ht="15" hidden="false" customHeight="false" outlineLevel="0" collapsed="false">
      <c r="A28" s="11" t="s">
        <v>35</v>
      </c>
      <c r="B28" s="11" t="s">
        <v>59</v>
      </c>
      <c r="C28" s="12" t="n">
        <v>60</v>
      </c>
      <c r="D28" s="12" t="n">
        <v>120</v>
      </c>
      <c r="E28" s="12" t="n">
        <v>120</v>
      </c>
      <c r="F28" s="12" t="n">
        <v>240</v>
      </c>
      <c r="G28" s="13" t="n">
        <f aca="false">C28+E28</f>
        <v>180</v>
      </c>
      <c r="H28" s="13" t="n">
        <f aca="false">D28+F28</f>
        <v>360</v>
      </c>
      <c r="I28" s="11" t="s">
        <v>27</v>
      </c>
      <c r="J28" s="11"/>
    </row>
    <row r="29" customFormat="false" ht="15" hidden="false" customHeight="false" outlineLevel="0" collapsed="false">
      <c r="A29" s="11" t="s">
        <v>35</v>
      </c>
      <c r="B29" s="11" t="s">
        <v>60</v>
      </c>
      <c r="C29" s="12" t="n">
        <v>225</v>
      </c>
      <c r="D29" s="12" t="n">
        <v>450</v>
      </c>
      <c r="E29" s="12" t="n">
        <v>0</v>
      </c>
      <c r="F29" s="12" t="n">
        <v>0</v>
      </c>
      <c r="G29" s="13" t="n">
        <f aca="false">C29+E29</f>
        <v>225</v>
      </c>
      <c r="H29" s="13" t="n">
        <f aca="false">D29+F29</f>
        <v>450</v>
      </c>
      <c r="I29" s="11" t="s">
        <v>27</v>
      </c>
      <c r="J29" s="11" t="s">
        <v>61</v>
      </c>
    </row>
    <row r="30" customFormat="false" ht="15" hidden="false" customHeight="false" outlineLevel="0" collapsed="false">
      <c r="A30" s="11" t="s">
        <v>35</v>
      </c>
      <c r="B30" s="11" t="s">
        <v>62</v>
      </c>
      <c r="C30" s="12" t="n">
        <v>150</v>
      </c>
      <c r="D30" s="12" t="n">
        <v>300</v>
      </c>
      <c r="E30" s="12" t="n">
        <v>75</v>
      </c>
      <c r="F30" s="12" t="n">
        <v>150</v>
      </c>
      <c r="G30" s="13" t="n">
        <f aca="false">C30+E30</f>
        <v>225</v>
      </c>
      <c r="H30" s="13" t="n">
        <f aca="false">D30+F30</f>
        <v>450</v>
      </c>
      <c r="I30" s="11" t="s">
        <v>27</v>
      </c>
      <c r="J30" s="11"/>
    </row>
    <row r="31" customFormat="false" ht="15" hidden="false" customHeight="false" outlineLevel="0" collapsed="false">
      <c r="A31" s="11" t="s">
        <v>35</v>
      </c>
      <c r="B31" s="11" t="s">
        <v>63</v>
      </c>
      <c r="C31" s="12" t="n">
        <v>0</v>
      </c>
      <c r="D31" s="12" t="n">
        <v>0</v>
      </c>
      <c r="E31" s="12" t="n">
        <v>750</v>
      </c>
      <c r="F31" s="12" t="n">
        <v>3000</v>
      </c>
      <c r="G31" s="13" t="n">
        <f aca="false">C31+E31</f>
        <v>750</v>
      </c>
      <c r="H31" s="13" t="n">
        <f aca="false">D31+F31</f>
        <v>3000</v>
      </c>
      <c r="I31" s="11" t="s">
        <v>27</v>
      </c>
      <c r="J31" s="11" t="s">
        <v>64</v>
      </c>
    </row>
    <row r="32" customFormat="false" ht="15" hidden="false" customHeight="false" outlineLevel="0" collapsed="false">
      <c r="A32" s="11" t="s">
        <v>35</v>
      </c>
      <c r="B32" s="11" t="s">
        <v>65</v>
      </c>
      <c r="C32" s="12" t="n">
        <v>30</v>
      </c>
      <c r="D32" s="12" t="n">
        <v>60</v>
      </c>
      <c r="E32" s="12" t="n">
        <v>50</v>
      </c>
      <c r="F32" s="12" t="n">
        <v>100</v>
      </c>
      <c r="G32" s="13" t="n">
        <f aca="false">C32+E32</f>
        <v>80</v>
      </c>
      <c r="H32" s="13" t="n">
        <f aca="false">D32+F32</f>
        <v>160</v>
      </c>
      <c r="I32" s="11" t="s">
        <v>27</v>
      </c>
      <c r="J32" s="11"/>
    </row>
    <row r="33" customFormat="false" ht="15" hidden="false" customHeight="false" outlineLevel="0" collapsed="false">
      <c r="A33" s="11" t="s">
        <v>35</v>
      </c>
      <c r="B33" s="11" t="s">
        <v>66</v>
      </c>
      <c r="C33" s="12" t="n">
        <v>0</v>
      </c>
      <c r="D33" s="12" t="n">
        <v>0</v>
      </c>
      <c r="E33" s="12" t="n">
        <v>150</v>
      </c>
      <c r="F33" s="12" t="n">
        <v>400</v>
      </c>
      <c r="G33" s="13" t="n">
        <f aca="false">C33+E33</f>
        <v>150</v>
      </c>
      <c r="H33" s="13" t="n">
        <f aca="false">D33+F33</f>
        <v>400</v>
      </c>
      <c r="I33" s="11" t="s">
        <v>27</v>
      </c>
      <c r="J33" s="11"/>
    </row>
    <row r="34" customFormat="false" ht="15" hidden="false" customHeight="false" outlineLevel="0" collapsed="false">
      <c r="A34" s="11" t="s">
        <v>35</v>
      </c>
      <c r="B34" s="11" t="s">
        <v>67</v>
      </c>
      <c r="C34" s="12" t="n">
        <v>20</v>
      </c>
      <c r="D34" s="12" t="n">
        <v>40</v>
      </c>
      <c r="E34" s="12" t="n">
        <v>0</v>
      </c>
      <c r="F34" s="12" t="n">
        <v>0</v>
      </c>
      <c r="G34" s="13" t="n">
        <f aca="false">C34+E34</f>
        <v>20</v>
      </c>
      <c r="H34" s="13" t="n">
        <f aca="false">D34+F34</f>
        <v>40</v>
      </c>
      <c r="I34" s="11" t="s">
        <v>27</v>
      </c>
      <c r="J34" s="11"/>
    </row>
    <row r="35" customFormat="false" ht="15" hidden="false" customHeight="false" outlineLevel="0" collapsed="false">
      <c r="B35" s="14" t="s">
        <v>68</v>
      </c>
      <c r="C35" s="15" t="n">
        <f aca="false">SUM(C26:C34)</f>
        <v>645</v>
      </c>
      <c r="D35" s="15" t="n">
        <f aca="false">SUM(D26:D34)</f>
        <v>1290</v>
      </c>
      <c r="E35" s="15" t="n">
        <f aca="false">SUM(E26:E34)</f>
        <v>1545</v>
      </c>
      <c r="F35" s="15" t="n">
        <f aca="false">SUM(F26:F34)</f>
        <v>4890</v>
      </c>
      <c r="G35" s="15" t="n">
        <f aca="false">SUM(G26:G34)</f>
        <v>2190</v>
      </c>
      <c r="H35" s="15" t="n">
        <f aca="false">SUM(H26:H34)</f>
        <v>6180</v>
      </c>
    </row>
    <row r="37" customFormat="false" ht="15" hidden="false" customHeight="false" outlineLevel="0" collapsed="false">
      <c r="A37" s="9" t="s">
        <v>69</v>
      </c>
      <c r="B37" s="9" t="s">
        <v>70</v>
      </c>
      <c r="C37" s="10"/>
      <c r="D37" s="10"/>
      <c r="E37" s="10"/>
      <c r="F37" s="10"/>
      <c r="G37" s="10"/>
      <c r="H37" s="10"/>
      <c r="I37" s="10"/>
      <c r="J37" s="10"/>
    </row>
    <row r="38" customFormat="false" ht="15" hidden="false" customHeight="false" outlineLevel="0" collapsed="false">
      <c r="A38" s="11" t="s">
        <v>69</v>
      </c>
      <c r="B38" s="11" t="s">
        <v>71</v>
      </c>
      <c r="C38" s="12" t="n">
        <v>180</v>
      </c>
      <c r="D38" s="12" t="n">
        <v>250</v>
      </c>
      <c r="E38" s="12" t="n">
        <v>185</v>
      </c>
      <c r="F38" s="12" t="n">
        <v>260</v>
      </c>
      <c r="G38" s="13" t="n">
        <f aca="false">C38+E38</f>
        <v>365</v>
      </c>
      <c r="H38" s="13" t="n">
        <f aca="false">D38+F38</f>
        <v>510</v>
      </c>
      <c r="I38" s="11" t="s">
        <v>27</v>
      </c>
      <c r="J38" s="11"/>
    </row>
    <row r="39" customFormat="false" ht="15" hidden="false" customHeight="false" outlineLevel="0" collapsed="false">
      <c r="A39" s="11" t="s">
        <v>69</v>
      </c>
      <c r="B39" s="11" t="s">
        <v>72</v>
      </c>
      <c r="C39" s="12" t="n">
        <v>40</v>
      </c>
      <c r="D39" s="12" t="n">
        <v>70</v>
      </c>
      <c r="E39" s="12" t="n">
        <v>70</v>
      </c>
      <c r="F39" s="12" t="n">
        <v>110</v>
      </c>
      <c r="G39" s="13" t="n">
        <f aca="false">C39+E39</f>
        <v>110</v>
      </c>
      <c r="H39" s="13" t="n">
        <f aca="false">D39+F39</f>
        <v>180</v>
      </c>
      <c r="I39" s="11" t="s">
        <v>35</v>
      </c>
      <c r="J39" s="11" t="s">
        <v>73</v>
      </c>
    </row>
    <row r="40" customFormat="false" ht="15" hidden="false" customHeight="false" outlineLevel="0" collapsed="false">
      <c r="B40" s="14" t="s">
        <v>74</v>
      </c>
      <c r="C40" s="15" t="n">
        <f aca="false">SUM(C38:C39)</f>
        <v>220</v>
      </c>
      <c r="D40" s="15" t="n">
        <f aca="false">SUM(D38:D39)</f>
        <v>320</v>
      </c>
      <c r="E40" s="15" t="n">
        <f aca="false">SUM(E38:E39)</f>
        <v>255</v>
      </c>
      <c r="F40" s="15" t="n">
        <f aca="false">SUM(F38:F39)</f>
        <v>370</v>
      </c>
      <c r="G40" s="15" t="n">
        <f aca="false">SUM(G38:G39)</f>
        <v>475</v>
      </c>
      <c r="H40" s="15" t="n">
        <f aca="false">SUM(H38:H39)</f>
        <v>690</v>
      </c>
    </row>
    <row r="42" customFormat="false" ht="15" hidden="false" customHeight="false" outlineLevel="0" collapsed="false">
      <c r="A42" s="9" t="s">
        <v>75</v>
      </c>
      <c r="B42" s="9" t="s">
        <v>76</v>
      </c>
      <c r="C42" s="10"/>
      <c r="D42" s="10"/>
      <c r="E42" s="10"/>
      <c r="F42" s="10"/>
      <c r="G42" s="10"/>
      <c r="H42" s="10"/>
      <c r="I42" s="10"/>
      <c r="J42" s="10"/>
    </row>
    <row r="43" customFormat="false" ht="15" hidden="false" customHeight="false" outlineLevel="0" collapsed="false">
      <c r="A43" s="11" t="s">
        <v>75</v>
      </c>
      <c r="B43" s="11" t="s">
        <v>77</v>
      </c>
      <c r="C43" s="12" t="n">
        <v>60</v>
      </c>
      <c r="D43" s="12" t="n">
        <v>120</v>
      </c>
      <c r="E43" s="12" t="n">
        <v>0</v>
      </c>
      <c r="F43" s="12" t="n">
        <v>0</v>
      </c>
      <c r="G43" s="13" t="n">
        <f aca="false">C43+E43</f>
        <v>60</v>
      </c>
      <c r="H43" s="13" t="n">
        <f aca="false">D43+F43</f>
        <v>120</v>
      </c>
      <c r="I43" s="11" t="s">
        <v>27</v>
      </c>
      <c r="J43" s="11"/>
    </row>
    <row r="44" customFormat="false" ht="15" hidden="false" customHeight="false" outlineLevel="0" collapsed="false">
      <c r="A44" s="11" t="s">
        <v>75</v>
      </c>
      <c r="B44" s="11" t="s">
        <v>78</v>
      </c>
      <c r="C44" s="12" t="n">
        <v>80</v>
      </c>
      <c r="D44" s="12" t="n">
        <v>150</v>
      </c>
      <c r="E44" s="12" t="n">
        <v>100</v>
      </c>
      <c r="F44" s="12" t="n">
        <v>200</v>
      </c>
      <c r="G44" s="13" t="n">
        <f aca="false">C44+E44</f>
        <v>180</v>
      </c>
      <c r="H44" s="13" t="n">
        <f aca="false">D44+F44</f>
        <v>350</v>
      </c>
      <c r="I44" s="11" t="s">
        <v>27</v>
      </c>
      <c r="J44" s="11"/>
    </row>
    <row r="45" customFormat="false" ht="15" hidden="false" customHeight="false" outlineLevel="0" collapsed="false">
      <c r="B45" s="14" t="s">
        <v>79</v>
      </c>
      <c r="C45" s="15" t="n">
        <f aca="false">SUM(C43:C44)</f>
        <v>140</v>
      </c>
      <c r="D45" s="15" t="n">
        <f aca="false">SUM(D43:D44)</f>
        <v>270</v>
      </c>
      <c r="E45" s="15" t="n">
        <f aca="false">SUM(E43:E44)</f>
        <v>100</v>
      </c>
      <c r="F45" s="15" t="n">
        <f aca="false">SUM(F43:F44)</f>
        <v>200</v>
      </c>
      <c r="G45" s="15" t="n">
        <f aca="false">SUM(G43:G44)</f>
        <v>240</v>
      </c>
      <c r="H45" s="15" t="n">
        <f aca="false">SUM(H43:H44)</f>
        <v>470</v>
      </c>
    </row>
    <row r="47" customFormat="false" ht="15" hidden="false" customHeight="false" outlineLevel="0" collapsed="false">
      <c r="A47" s="9" t="s">
        <v>80</v>
      </c>
      <c r="B47" s="9" t="s">
        <v>81</v>
      </c>
      <c r="C47" s="10"/>
      <c r="D47" s="10"/>
      <c r="E47" s="10"/>
      <c r="F47" s="10"/>
      <c r="G47" s="10"/>
      <c r="H47" s="10"/>
      <c r="I47" s="10"/>
      <c r="J47" s="10"/>
    </row>
    <row r="48" customFormat="false" ht="15" hidden="false" customHeight="false" outlineLevel="0" collapsed="false">
      <c r="A48" s="11" t="s">
        <v>80</v>
      </c>
      <c r="B48" s="11" t="s">
        <v>82</v>
      </c>
      <c r="C48" s="12" t="n">
        <v>200</v>
      </c>
      <c r="D48" s="12" t="n">
        <v>280</v>
      </c>
      <c r="E48" s="12" t="n">
        <v>210</v>
      </c>
      <c r="F48" s="12" t="n">
        <v>290</v>
      </c>
      <c r="G48" s="13" t="n">
        <f aca="false">C48+E48</f>
        <v>410</v>
      </c>
      <c r="H48" s="13" t="n">
        <f aca="false">D48+F48</f>
        <v>570</v>
      </c>
      <c r="I48" s="11" t="s">
        <v>27</v>
      </c>
      <c r="J48" s="11"/>
    </row>
    <row r="49" customFormat="false" ht="15" hidden="false" customHeight="false" outlineLevel="0" collapsed="false">
      <c r="A49" s="11" t="s">
        <v>80</v>
      </c>
      <c r="B49" s="11" t="s">
        <v>83</v>
      </c>
      <c r="C49" s="12" t="n">
        <v>150</v>
      </c>
      <c r="D49" s="12" t="n">
        <v>220</v>
      </c>
      <c r="E49" s="12" t="n">
        <v>155</v>
      </c>
      <c r="F49" s="12" t="n">
        <v>225</v>
      </c>
      <c r="G49" s="13" t="n">
        <f aca="false">C49+E49</f>
        <v>305</v>
      </c>
      <c r="H49" s="13" t="n">
        <f aca="false">D49+F49</f>
        <v>445</v>
      </c>
      <c r="I49" s="11" t="s">
        <v>27</v>
      </c>
      <c r="J49" s="11"/>
    </row>
    <row r="50" customFormat="false" ht="15" hidden="false" customHeight="false" outlineLevel="0" collapsed="false">
      <c r="A50" s="11" t="s">
        <v>80</v>
      </c>
      <c r="B50" s="11" t="s">
        <v>84</v>
      </c>
      <c r="C50" s="12" t="n">
        <v>120</v>
      </c>
      <c r="D50" s="12" t="n">
        <v>160</v>
      </c>
      <c r="E50" s="12" t="n">
        <v>125</v>
      </c>
      <c r="F50" s="12" t="n">
        <v>165</v>
      </c>
      <c r="G50" s="13" t="n">
        <f aca="false">C50+E50</f>
        <v>245</v>
      </c>
      <c r="H50" s="13" t="n">
        <f aca="false">D50+F50</f>
        <v>325</v>
      </c>
      <c r="I50" s="11" t="s">
        <v>27</v>
      </c>
      <c r="J50" s="11"/>
    </row>
    <row r="51" customFormat="false" ht="15" hidden="false" customHeight="false" outlineLevel="0" collapsed="false">
      <c r="A51" s="11" t="s">
        <v>80</v>
      </c>
      <c r="B51" s="11" t="s">
        <v>85</v>
      </c>
      <c r="C51" s="12" t="n">
        <v>130</v>
      </c>
      <c r="D51" s="12" t="n">
        <v>180</v>
      </c>
      <c r="E51" s="12" t="n">
        <v>135</v>
      </c>
      <c r="F51" s="12" t="n">
        <v>185</v>
      </c>
      <c r="G51" s="13" t="n">
        <f aca="false">C51+E51</f>
        <v>265</v>
      </c>
      <c r="H51" s="13" t="n">
        <f aca="false">D51+F51</f>
        <v>365</v>
      </c>
      <c r="I51" s="11" t="s">
        <v>27</v>
      </c>
      <c r="J51" s="11"/>
    </row>
    <row r="52" customFormat="false" ht="15" hidden="false" customHeight="false" outlineLevel="0" collapsed="false">
      <c r="A52" s="11" t="s">
        <v>80</v>
      </c>
      <c r="B52" s="11" t="s">
        <v>86</v>
      </c>
      <c r="C52" s="12" t="n">
        <v>120</v>
      </c>
      <c r="D52" s="12" t="n">
        <v>200</v>
      </c>
      <c r="E52" s="12" t="n">
        <v>150</v>
      </c>
      <c r="F52" s="12" t="n">
        <v>250</v>
      </c>
      <c r="G52" s="13" t="n">
        <f aca="false">C52+E52</f>
        <v>270</v>
      </c>
      <c r="H52" s="13" t="n">
        <f aca="false">D52+F52</f>
        <v>450</v>
      </c>
      <c r="I52" s="11" t="s">
        <v>27</v>
      </c>
      <c r="J52" s="11"/>
    </row>
    <row r="53" customFormat="false" ht="15" hidden="false" customHeight="false" outlineLevel="0" collapsed="false">
      <c r="B53" s="14" t="s">
        <v>87</v>
      </c>
      <c r="C53" s="15" t="n">
        <f aca="false">SUM(C48:C52)</f>
        <v>720</v>
      </c>
      <c r="D53" s="15" t="n">
        <f aca="false">SUM(D48:D52)</f>
        <v>1040</v>
      </c>
      <c r="E53" s="15" t="n">
        <f aca="false">SUM(E48:E52)</f>
        <v>775</v>
      </c>
      <c r="F53" s="15" t="n">
        <f aca="false">SUM(F48:F52)</f>
        <v>1115</v>
      </c>
      <c r="G53" s="15" t="n">
        <f aca="false">SUM(G48:G52)</f>
        <v>1495</v>
      </c>
      <c r="H53" s="15" t="n">
        <f aca="false">SUM(H48:H52)</f>
        <v>2155</v>
      </c>
    </row>
    <row r="55" customFormat="false" ht="15" hidden="false" customHeight="false" outlineLevel="0" collapsed="false">
      <c r="A55" s="9" t="s">
        <v>88</v>
      </c>
      <c r="B55" s="9" t="s">
        <v>89</v>
      </c>
      <c r="C55" s="10"/>
      <c r="D55" s="10"/>
      <c r="E55" s="10"/>
      <c r="F55" s="10"/>
      <c r="G55" s="10"/>
      <c r="H55" s="10"/>
      <c r="I55" s="10"/>
      <c r="J55" s="10"/>
    </row>
    <row r="56" customFormat="false" ht="15" hidden="false" customHeight="false" outlineLevel="0" collapsed="false">
      <c r="A56" s="11" t="s">
        <v>88</v>
      </c>
      <c r="B56" s="11" t="s">
        <v>90</v>
      </c>
      <c r="C56" s="12" t="n">
        <v>300</v>
      </c>
      <c r="D56" s="12" t="n">
        <v>600</v>
      </c>
      <c r="E56" s="12" t="n">
        <v>300</v>
      </c>
      <c r="F56" s="12" t="n">
        <v>800</v>
      </c>
      <c r="G56" s="13" t="n">
        <f aca="false">C56+E56</f>
        <v>600</v>
      </c>
      <c r="H56" s="13" t="n">
        <f aca="false">D56+F56</f>
        <v>1400</v>
      </c>
      <c r="I56" s="11" t="s">
        <v>27</v>
      </c>
      <c r="J56" s="11"/>
    </row>
    <row r="57" customFormat="false" ht="15" hidden="false" customHeight="false" outlineLevel="0" collapsed="false">
      <c r="B57" s="14" t="s">
        <v>91</v>
      </c>
      <c r="C57" s="15" t="n">
        <f aca="false">SUM(C56:C56)</f>
        <v>300</v>
      </c>
      <c r="D57" s="15" t="n">
        <f aca="false">SUM(D56:D56)</f>
        <v>600</v>
      </c>
      <c r="E57" s="15" t="n">
        <f aca="false">SUM(E56:E56)</f>
        <v>300</v>
      </c>
      <c r="F57" s="15" t="n">
        <f aca="false">SUM(F56:F56)</f>
        <v>800</v>
      </c>
      <c r="G57" s="15" t="n">
        <f aca="false">SUM(G56:G56)</f>
        <v>600</v>
      </c>
      <c r="H57" s="15" t="n">
        <f aca="false">SUM(H56:H56)</f>
        <v>1400</v>
      </c>
    </row>
    <row r="59" customFormat="false" ht="15" hidden="false" customHeight="false" outlineLevel="0" collapsed="false">
      <c r="B59" s="14" t="s">
        <v>92</v>
      </c>
      <c r="C59" s="15" t="n">
        <f aca="false">C10+C18+C23+C35+C40+C45+C53+C57</f>
        <v>4117</v>
      </c>
      <c r="D59" s="15" t="n">
        <f aca="false">D10+D18+D23+D35+D40+D45+D53+D57</f>
        <v>8114</v>
      </c>
      <c r="E59" s="15" t="n">
        <f aca="false">E10+E18+E23+E35+E40+E45+E53+E57</f>
        <v>4857</v>
      </c>
      <c r="F59" s="15" t="n">
        <f aca="false">F10+F18+F23+F35+F40+F45+F53+F57</f>
        <v>10963</v>
      </c>
      <c r="G59" s="15" t="n">
        <f aca="false">G10+G18+G23+G35+G40+G45+G53+G57</f>
        <v>8974</v>
      </c>
      <c r="H59" s="15" t="n">
        <f aca="false">H10+H18+H23+H35+H40+H45+H53+H57</f>
        <v>19077</v>
      </c>
    </row>
    <row r="60" customFormat="false" ht="15" hidden="false" customHeight="false" outlineLevel="0" collapsed="false">
      <c r="B60" s="5" t="s">
        <v>93</v>
      </c>
      <c r="C60" s="16" t="n">
        <f aca="false">ROUND(C59*Assumptions!$B$2,0)</f>
        <v>412</v>
      </c>
      <c r="D60" s="16" t="n">
        <f aca="false">ROUND(D59*Assumptions!$B$2,0)</f>
        <v>811</v>
      </c>
      <c r="E60" s="16" t="n">
        <f aca="false">ROUND(E59*Assumptions!$B$2,0)</f>
        <v>486</v>
      </c>
      <c r="F60" s="16" t="n">
        <f aca="false">ROUND(F59*Assumptions!$B$2,0)</f>
        <v>1096</v>
      </c>
      <c r="G60" s="16" t="n">
        <f aca="false">C60+E60</f>
        <v>898</v>
      </c>
      <c r="H60" s="16" t="n">
        <f aca="false">D60+F60</f>
        <v>1907</v>
      </c>
    </row>
    <row r="61" customFormat="false" ht="15" hidden="false" customHeight="false" outlineLevel="0" collapsed="false">
      <c r="B61" s="14" t="s">
        <v>94</v>
      </c>
      <c r="C61" s="17" t="n">
        <f aca="false">C59+C60</f>
        <v>4529</v>
      </c>
      <c r="D61" s="17" t="n">
        <f aca="false">D59+D60</f>
        <v>8925</v>
      </c>
      <c r="E61" s="17" t="n">
        <f aca="false">E59+E60</f>
        <v>5343</v>
      </c>
      <c r="F61" s="17" t="n">
        <f aca="false">F59+F60</f>
        <v>12059</v>
      </c>
      <c r="G61" s="17" t="n">
        <f aca="false">G59+G60</f>
        <v>9872</v>
      </c>
      <c r="H61" s="17" t="n">
        <f aca="false">H59+H60</f>
        <v>20984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70"/>
    <col collapsed="false" customWidth="true" hidden="false" outlineLevel="0" max="4" min="4" style="0" width="20"/>
    <col collapsed="false" customWidth="true" hidden="false" outlineLevel="0" max="5" min="5" style="0" width="60"/>
  </cols>
  <sheetData>
    <row r="1" customFormat="false" ht="15" hidden="false" customHeight="false" outlineLevel="0" collapsed="false">
      <c r="A1" s="7" t="s">
        <v>95</v>
      </c>
    </row>
    <row r="2" customFormat="false" ht="15" hidden="false" customHeight="false" outlineLevel="0" collapsed="false">
      <c r="A2" s="4" t="s">
        <v>96</v>
      </c>
      <c r="B2" s="4" t="s">
        <v>97</v>
      </c>
      <c r="C2" s="4" t="s">
        <v>98</v>
      </c>
      <c r="D2" s="4" t="s">
        <v>99</v>
      </c>
      <c r="E2" s="4" t="s">
        <v>100</v>
      </c>
    </row>
    <row r="3" customFormat="false" ht="15" hidden="false" customHeight="false" outlineLevel="0" collapsed="false">
      <c r="A3" s="5" t="s">
        <v>101</v>
      </c>
      <c r="B3" s="18" t="s">
        <v>102</v>
      </c>
      <c r="C3" s="5" t="s">
        <v>103</v>
      </c>
      <c r="D3" s="19"/>
    </row>
    <row r="4" customFormat="false" ht="15" hidden="false" customHeight="false" outlineLevel="0" collapsed="false">
      <c r="A4" s="5" t="s">
        <v>104</v>
      </c>
      <c r="B4" s="18" t="s">
        <v>102</v>
      </c>
      <c r="C4" s="5" t="s">
        <v>105</v>
      </c>
      <c r="D4" s="19"/>
    </row>
    <row r="5" customFormat="false" ht="15" hidden="false" customHeight="false" outlineLevel="0" collapsed="false">
      <c r="A5" s="5" t="s">
        <v>106</v>
      </c>
      <c r="B5" s="18" t="n">
        <v>7900</v>
      </c>
      <c r="C5" s="5" t="s">
        <v>107</v>
      </c>
      <c r="D5" s="19"/>
      <c r="E5" s="20" t="s">
        <v>108</v>
      </c>
    </row>
    <row r="6" customFormat="false" ht="15" hidden="false" customHeight="false" outlineLevel="0" collapsed="false">
      <c r="A6" s="5" t="s">
        <v>109</v>
      </c>
      <c r="B6" s="18" t="n">
        <v>4000</v>
      </c>
      <c r="C6" s="5" t="s">
        <v>110</v>
      </c>
      <c r="D6" s="19"/>
      <c r="E6" s="20" t="s">
        <v>111</v>
      </c>
    </row>
    <row r="7" customFormat="false" ht="15" hidden="false" customHeight="false" outlineLevel="0" collapsed="false">
      <c r="A7" s="5" t="s">
        <v>112</v>
      </c>
      <c r="B7" s="18" t="n">
        <v>1100</v>
      </c>
      <c r="C7" s="5" t="s">
        <v>113</v>
      </c>
      <c r="D7" s="19"/>
      <c r="E7" s="20" t="s">
        <v>114</v>
      </c>
    </row>
    <row r="8" customFormat="false" ht="15" hidden="false" customHeight="false" outlineLevel="0" collapsed="false">
      <c r="A8" s="5" t="s">
        <v>115</v>
      </c>
      <c r="B8" s="18" t="n">
        <v>625</v>
      </c>
      <c r="C8" s="5" t="s">
        <v>116</v>
      </c>
      <c r="D8" s="19"/>
      <c r="E8" s="20" t="s">
        <v>117</v>
      </c>
    </row>
    <row r="9" customFormat="false" ht="15" hidden="false" customHeight="false" outlineLevel="0" collapsed="false">
      <c r="A9" s="5" t="s">
        <v>118</v>
      </c>
      <c r="B9" s="18" t="s">
        <v>102</v>
      </c>
      <c r="C9" s="5" t="s">
        <v>119</v>
      </c>
      <c r="D9" s="19"/>
      <c r="E9" s="20" t="s">
        <v>120</v>
      </c>
    </row>
    <row r="10" customFormat="false" ht="15" hidden="false" customHeight="false" outlineLevel="0" collapsed="false">
      <c r="A10" s="5" t="s">
        <v>121</v>
      </c>
      <c r="B10" s="18" t="s">
        <v>102</v>
      </c>
      <c r="C10" s="5" t="s">
        <v>122</v>
      </c>
      <c r="D10" s="19"/>
      <c r="E10" s="20" t="s">
        <v>123</v>
      </c>
    </row>
    <row r="11" customFormat="false" ht="15" hidden="false" customHeight="false" outlineLevel="0" collapsed="false">
      <c r="A11" s="5" t="s">
        <v>124</v>
      </c>
      <c r="B11" s="18" t="s">
        <v>102</v>
      </c>
      <c r="C11" s="5" t="s">
        <v>125</v>
      </c>
      <c r="D11" s="19"/>
      <c r="E11" s="20" t="s">
        <v>126</v>
      </c>
    </row>
    <row r="12" customFormat="false" ht="15" hidden="false" customHeight="false" outlineLevel="0" collapsed="false">
      <c r="A12" s="5" t="s">
        <v>127</v>
      </c>
      <c r="B12" s="18" t="s">
        <v>102</v>
      </c>
      <c r="C12" s="5" t="s">
        <v>128</v>
      </c>
      <c r="D12" s="19"/>
    </row>
    <row r="13" customFormat="false" ht="15" hidden="false" customHeight="false" outlineLevel="0" collapsed="false">
      <c r="C13" s="14" t="s">
        <v>129</v>
      </c>
      <c r="D13" s="15" t="n">
        <f aca="false">SUM(D3:D12)</f>
        <v>0</v>
      </c>
    </row>
    <row r="15" customFormat="false" ht="15" hidden="false" customHeight="false" outlineLevel="0" collapsed="false">
      <c r="A15" s="7" t="s">
        <v>130</v>
      </c>
    </row>
    <row r="16" customFormat="false" ht="15" hidden="false" customHeight="false" outlineLevel="0" collapsed="false">
      <c r="A16" s="7" t="s">
        <v>131</v>
      </c>
    </row>
  </sheetData>
  <hyperlinks>
    <hyperlink ref="E5" r:id="rId1" display="https://www.bizquest.com/business-for-sale/raisin-dehydrator-packing-and-marketing-company/BW2470100"/>
    <hyperlink ref="E6" r:id="rId2" display="https://dealstream.com/d/biz-sale/food-mfg/aehqwk"/>
    <hyperlink ref="E7" r:id="rId3" display="https://www.bizquest.com/business-for-sale/usda-food-processing-plant/BW2355064"/>
    <hyperlink ref="E8" r:id="rId4" display="https://www.bizquest.com/food-and-beverage-businesses-for-sale-in-sanger-ca"/>
    <hyperlink ref="E9" r:id="rId5" display="https://hanfordsentinel.com/business/agriculture/leprino-s-lemoore-east-facility-set-to-close-in-2026/article_22b158c8-a2d6-11ef-959b-2b706df7bc43.html"/>
    <hyperlink ref="E10" r:id="rId6" display="https://www.fooddive.com/news/amys-kitchen-california-plant-close-layoffs-frozen-food/831019/"/>
    <hyperlink ref="E11" r:id="rId7" display="https://www.cbsnews.com/amp/sacramento/news/fairfield-budweiser-anheuser-busch-closing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4"/>
    <col collapsed="false" customWidth="true" hidden="false" outlineLevel="0" max="4" min="4" style="0" width="80"/>
  </cols>
  <sheetData>
    <row r="1" customFormat="false" ht="15" hidden="false" customHeight="false" outlineLevel="0" collapsed="false">
      <c r="A1" s="7" t="s">
        <v>17</v>
      </c>
    </row>
    <row r="2" customFormat="false" ht="15" hidden="false" customHeight="false" outlineLevel="0" collapsed="false">
      <c r="A2" s="4" t="s">
        <v>132</v>
      </c>
      <c r="B2" s="4" t="s">
        <v>133</v>
      </c>
      <c r="C2" s="4" t="s">
        <v>134</v>
      </c>
      <c r="D2" s="4" t="s">
        <v>14</v>
      </c>
    </row>
    <row r="3" customFormat="false" ht="15" hidden="false" customHeight="false" outlineLevel="0" collapsed="false">
      <c r="A3" s="5" t="s">
        <v>135</v>
      </c>
      <c r="B3" s="16" t="n">
        <f aca="false">'Start-up Budget'!C61</f>
        <v>4529</v>
      </c>
      <c r="C3" s="16" t="n">
        <f aca="false">'Start-up Budget'!D61</f>
        <v>8925</v>
      </c>
      <c r="D3" s="5" t="s">
        <v>136</v>
      </c>
    </row>
    <row r="4" customFormat="false" ht="15" hidden="false" customHeight="false" outlineLevel="0" collapsed="false">
      <c r="A4" s="5" t="s">
        <v>137</v>
      </c>
      <c r="B4" s="16" t="n">
        <f aca="false">'Acquisition Options'!D13</f>
        <v>0</v>
      </c>
      <c r="C4" s="16" t="n">
        <f aca="false">'Acquisition Options'!D13</f>
        <v>0</v>
      </c>
      <c r="D4" s="5" t="s">
        <v>138</v>
      </c>
    </row>
    <row r="5" customFormat="false" ht="15" hidden="false" customHeight="false" outlineLevel="0" collapsed="false">
      <c r="A5" s="14" t="s">
        <v>139</v>
      </c>
      <c r="B5" s="21" t="n">
        <f aca="false">B3+B4</f>
        <v>4529</v>
      </c>
      <c r="C5" s="21" t="n">
        <f aca="false">C3+C4</f>
        <v>8925</v>
      </c>
      <c r="D5" s="5"/>
    </row>
    <row r="6" customFormat="false" ht="15" hidden="false" customHeight="false" outlineLevel="0" collapsed="false">
      <c r="A6" s="5" t="s">
        <v>140</v>
      </c>
      <c r="B6" s="16" t="n">
        <f aca="false">'Start-up Budget'!E61</f>
        <v>5343</v>
      </c>
      <c r="C6" s="16" t="n">
        <f aca="false">'Start-up Budget'!F61</f>
        <v>12059</v>
      </c>
      <c r="D6" s="5" t="s">
        <v>141</v>
      </c>
    </row>
    <row r="7" customFormat="false" ht="15" hidden="false" customHeight="false" outlineLevel="0" collapsed="false">
      <c r="A7" s="14" t="s">
        <v>142</v>
      </c>
      <c r="B7" s="22" t="n">
        <f aca="false">B5+B6</f>
        <v>9872</v>
      </c>
      <c r="C7" s="22" t="n">
        <f aca="false">C5+C6</f>
        <v>20984</v>
      </c>
      <c r="D7" s="5"/>
    </row>
    <row r="9" customFormat="false" ht="15" hidden="false" customHeight="false" outlineLevel="0" collapsed="false">
      <c r="A9" s="14" t="s">
        <v>143</v>
      </c>
    </row>
    <row r="10" customFormat="false" ht="15" hidden="false" customHeight="false" outlineLevel="0" collapsed="false">
      <c r="A10" s="4" t="s">
        <v>144</v>
      </c>
      <c r="B10" s="4" t="s">
        <v>145</v>
      </c>
      <c r="C10" s="4" t="s">
        <v>146</v>
      </c>
      <c r="D10" s="4" t="s">
        <v>14</v>
      </c>
    </row>
    <row r="11" customFormat="false" ht="15" hidden="false" customHeight="false" outlineLevel="0" collapsed="false">
      <c r="A11" s="5" t="s">
        <v>147</v>
      </c>
      <c r="B11" s="5" t="s">
        <v>27</v>
      </c>
      <c r="C11" s="19"/>
      <c r="D11" s="5" t="s">
        <v>148</v>
      </c>
    </row>
    <row r="12" customFormat="false" ht="15" hidden="false" customHeight="false" outlineLevel="0" collapsed="false">
      <c r="A12" s="5" t="s">
        <v>149</v>
      </c>
      <c r="B12" s="5" t="s">
        <v>27</v>
      </c>
      <c r="C12" s="19" t="n">
        <v>0</v>
      </c>
      <c r="D12" s="5" t="s">
        <v>150</v>
      </c>
    </row>
    <row r="13" customFormat="false" ht="15" hidden="false" customHeight="false" outlineLevel="0" collapsed="false">
      <c r="A13" s="5" t="s">
        <v>151</v>
      </c>
      <c r="B13" s="5" t="s">
        <v>27</v>
      </c>
      <c r="C13" s="19"/>
      <c r="D13" s="5" t="s">
        <v>152</v>
      </c>
    </row>
    <row r="14" customFormat="false" ht="15" hidden="false" customHeight="false" outlineLevel="0" collapsed="false">
      <c r="A14" s="5" t="s">
        <v>153</v>
      </c>
      <c r="B14" s="5" t="s">
        <v>27</v>
      </c>
      <c r="C14" s="19"/>
      <c r="D14" s="5"/>
    </row>
    <row r="15" customFormat="false" ht="15" hidden="false" customHeight="false" outlineLevel="0" collapsed="false">
      <c r="A15" s="5" t="s">
        <v>154</v>
      </c>
      <c r="B15" s="5" t="s">
        <v>27</v>
      </c>
      <c r="C15" s="19"/>
      <c r="D15" s="5" t="s">
        <v>155</v>
      </c>
    </row>
    <row r="16" customFormat="false" ht="15" hidden="false" customHeight="false" outlineLevel="0" collapsed="false">
      <c r="A16" s="5" t="s">
        <v>156</v>
      </c>
      <c r="B16" s="5" t="s">
        <v>27</v>
      </c>
      <c r="C16" s="19"/>
      <c r="D16" s="5" t="s">
        <v>157</v>
      </c>
    </row>
    <row r="17" customFormat="false" ht="15" hidden="false" customHeight="false" outlineLevel="0" collapsed="false">
      <c r="A17" s="5" t="s">
        <v>158</v>
      </c>
      <c r="B17" s="5" t="s">
        <v>27</v>
      </c>
      <c r="C17" s="19"/>
      <c r="D17" s="5" t="s">
        <v>159</v>
      </c>
    </row>
    <row r="18" customFormat="false" ht="15" hidden="false" customHeight="false" outlineLevel="0" collapsed="false">
      <c r="A18" s="5" t="s">
        <v>160</v>
      </c>
      <c r="B18" s="5" t="s">
        <v>39</v>
      </c>
      <c r="C18" s="19"/>
      <c r="D18" s="5" t="s">
        <v>161</v>
      </c>
    </row>
    <row r="19" customFormat="false" ht="15" hidden="false" customHeight="false" outlineLevel="0" collapsed="false">
      <c r="A19" s="5" t="s">
        <v>162</v>
      </c>
      <c r="B19" s="5" t="s">
        <v>39</v>
      </c>
      <c r="C19" s="19"/>
      <c r="D19" s="5"/>
    </row>
    <row r="21" customFormat="false" ht="15" hidden="false" customHeight="false" outlineLevel="0" collapsed="false">
      <c r="A21" s="14" t="s">
        <v>163</v>
      </c>
      <c r="C21" s="23" t="n">
        <f aca="false">SUMIFS(C11:C19,B11:B19,"A")</f>
        <v>0</v>
      </c>
    </row>
    <row r="22" customFormat="false" ht="15" hidden="false" customHeight="false" outlineLevel="0" collapsed="false">
      <c r="A22" s="14" t="s">
        <v>164</v>
      </c>
      <c r="C22" s="23" t="n">
        <f aca="false">SUMIFS(C11:C19,B11:B19,"B")</f>
        <v>0</v>
      </c>
    </row>
    <row r="24" customFormat="false" ht="15" hidden="false" customHeight="false" outlineLevel="0" collapsed="false">
      <c r="A24" s="14" t="s">
        <v>165</v>
      </c>
      <c r="B24" s="14" t="s">
        <v>133</v>
      </c>
      <c r="C24" s="14" t="s">
        <v>134</v>
      </c>
    </row>
    <row r="25" customFormat="false" ht="15" hidden="false" customHeight="false" outlineLevel="0" collapsed="false">
      <c r="A25" s="5" t="s">
        <v>166</v>
      </c>
      <c r="B25" s="17" t="n">
        <f aca="false">MAX(0,B5-C21)</f>
        <v>4529</v>
      </c>
      <c r="C25" s="17" t="n">
        <f aca="false">MAX(0,C5-C21)</f>
        <v>8925</v>
      </c>
    </row>
    <row r="26" customFormat="false" ht="15" hidden="false" customHeight="false" outlineLevel="0" collapsed="false">
      <c r="A26" s="5" t="s">
        <v>167</v>
      </c>
      <c r="B26" s="17" t="n">
        <f aca="false">MAX(0,B6-C22)</f>
        <v>5343</v>
      </c>
      <c r="C26" s="17" t="n">
        <f aca="false">MAX(0,C6-C22)</f>
        <v>12059</v>
      </c>
    </row>
    <row r="28" customFormat="false" ht="15" hidden="false" customHeight="false" outlineLevel="0" collapsed="false">
      <c r="A28" s="7" t="s">
        <v>168</v>
      </c>
    </row>
    <row r="29" customFormat="false" ht="15" hidden="false" customHeight="false" outlineLevel="0" collapsed="false">
      <c r="A29" s="7" t="s">
        <v>169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0"/>
    <col collapsed="false" customWidth="true" hidden="false" outlineLevel="0" max="3" min="3" style="0" width="36"/>
  </cols>
  <sheetData>
    <row r="1" customFormat="false" ht="15" hidden="false" customHeight="false" outlineLevel="0" collapsed="false">
      <c r="A1" s="4" t="s">
        <v>170</v>
      </c>
      <c r="B1" s="4" t="s">
        <v>171</v>
      </c>
      <c r="C1" s="4" t="s">
        <v>172</v>
      </c>
    </row>
    <row r="2" customFormat="false" ht="26.85" hidden="false" customHeight="false" outlineLevel="0" collapsed="false">
      <c r="A2" s="24" t="s">
        <v>173</v>
      </c>
      <c r="B2" s="24" t="s">
        <v>174</v>
      </c>
      <c r="C2" s="24" t="s">
        <v>175</v>
      </c>
    </row>
    <row r="3" customFormat="false" ht="26.85" hidden="false" customHeight="false" outlineLevel="0" collapsed="false">
      <c r="A3" s="24" t="s">
        <v>176</v>
      </c>
      <c r="B3" s="24" t="s">
        <v>177</v>
      </c>
      <c r="C3" s="24" t="s">
        <v>175</v>
      </c>
    </row>
    <row r="4" customFormat="false" ht="26.85" hidden="false" customHeight="false" outlineLevel="0" collapsed="false">
      <c r="A4" s="24" t="s">
        <v>178</v>
      </c>
      <c r="B4" s="24" t="s">
        <v>179</v>
      </c>
      <c r="C4" s="24" t="s">
        <v>175</v>
      </c>
    </row>
    <row r="5" customFormat="false" ht="26.85" hidden="false" customHeight="false" outlineLevel="0" collapsed="false">
      <c r="A5" s="24" t="s">
        <v>180</v>
      </c>
      <c r="B5" s="24" t="s">
        <v>181</v>
      </c>
      <c r="C5" s="24" t="s">
        <v>175</v>
      </c>
    </row>
    <row r="7" customFormat="false" ht="15" hidden="false" customHeight="false" outlineLevel="0" collapsed="false">
      <c r="A7" s="7" t="s">
        <v>182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00"/>
  </cols>
  <sheetData>
    <row r="1" customFormat="false" ht="15" hidden="false" customHeight="false" outlineLevel="0" collapsed="false">
      <c r="A1" s="4" t="s">
        <v>144</v>
      </c>
      <c r="B1" s="4" t="s">
        <v>183</v>
      </c>
    </row>
    <row r="2" customFormat="false" ht="15" hidden="false" customHeight="false" outlineLevel="0" collapsed="false">
      <c r="A2" s="5" t="s">
        <v>184</v>
      </c>
      <c r="B2" s="20" t="s">
        <v>185</v>
      </c>
    </row>
    <row r="3" customFormat="false" ht="15" hidden="false" customHeight="false" outlineLevel="0" collapsed="false">
      <c r="A3" s="5" t="s">
        <v>186</v>
      </c>
      <c r="B3" s="20" t="s">
        <v>187</v>
      </c>
    </row>
    <row r="4" customFormat="false" ht="15" hidden="false" customHeight="false" outlineLevel="0" collapsed="false">
      <c r="A4" s="5" t="s">
        <v>188</v>
      </c>
      <c r="B4" s="20" t="s">
        <v>189</v>
      </c>
    </row>
    <row r="5" customFormat="false" ht="15" hidden="false" customHeight="false" outlineLevel="0" collapsed="false">
      <c r="A5" s="5" t="s">
        <v>190</v>
      </c>
      <c r="B5" s="20" t="s">
        <v>191</v>
      </c>
    </row>
    <row r="6" customFormat="false" ht="15" hidden="false" customHeight="false" outlineLevel="0" collapsed="false">
      <c r="A6" s="5" t="s">
        <v>192</v>
      </c>
      <c r="B6" s="20" t="s">
        <v>193</v>
      </c>
    </row>
    <row r="7" customFormat="false" ht="15" hidden="false" customHeight="false" outlineLevel="0" collapsed="false">
      <c r="A7" s="5" t="s">
        <v>194</v>
      </c>
      <c r="B7" s="20" t="s">
        <v>195</v>
      </c>
    </row>
    <row r="8" customFormat="false" ht="15" hidden="false" customHeight="false" outlineLevel="0" collapsed="false">
      <c r="A8" s="5" t="s">
        <v>196</v>
      </c>
      <c r="B8" s="20" t="s">
        <v>197</v>
      </c>
    </row>
  </sheetData>
  <hyperlinks>
    <hyperlink ref="B2" r:id="rId1" display="https://docs.google.com/document/d/1nt7eg4Qil13_IPsTV0wMGDLuHMZ7OwU5AYrKzqPitjc/edit"/>
    <hyperlink ref="B3" r:id="rId2" display="https://docs.google.com/document/d/1bM5tif-uMRbOdtw0aJFF9iUmZ1_CuQCjpbxPDkK9Zas/edit"/>
    <hyperlink ref="B4" r:id="rId3" display="https://docs.google.com/document/d/1Ytu0nFPd3Q9VW6yng_BjMQAxPccZmYnovSDymJMPz6c/edit"/>
    <hyperlink ref="B5" r:id="rId4" display="https://docs.google.com/document/d/1ghRw9Se7uR5YV35Yh0McMTmsyrsLr1xXWJg7TvMn5oQ/edit"/>
    <hyperlink ref="B6" r:id="rId5" display="https://docs.google.com/document/d/17AckOiY0Em_dcHNgHsQ8Sp6k5HLYkYr2nXScZyxHSks/edit"/>
    <hyperlink ref="B7" r:id="rId6" display="https://docs.google.com/document/d/1ZJO0SuEhtAJTwusn0qZUrAiwogxqSF4L1fTsgR-S9pA/edit"/>
    <hyperlink ref="B8" r:id="rId7" display="https://monogramcapital.com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2026-10-17T22:06:26Z</dcterms:created>
  <dc:creator>openpyxl</dc:creator>
  <dc:description/>
  <dc:language>en-US</dc:language>
  <cp:lastModifiedBy/>
  <dcterms:modified xsi:type="dcterms:W3CDTF">2026-10-17T22:06:26Z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